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15195" windowHeight="5910"/>
  </bookViews>
  <sheets>
    <sheet name="Sheet2" sheetId="2" r:id="rId1"/>
    <sheet name="Sheet4" sheetId="4" r:id="rId2"/>
    <sheet name="Sheet1" sheetId="5" r:id="rId3"/>
  </sheets>
  <definedNames>
    <definedName name="_xlnm.Print_Area" localSheetId="2">Sheet1!$B$5:$Q$25</definedName>
    <definedName name="_xlnm.Print_Area" localSheetId="0">Sheet2!$E$4:$K$62</definedName>
    <definedName name="_xlnm.Print_Area" localSheetId="1">Sheet4!$I$3:$L$29</definedName>
  </definedNames>
  <calcPr calcId="145621"/>
</workbook>
</file>

<file path=xl/calcChain.xml><?xml version="1.0" encoding="utf-8"?>
<calcChain xmlns="http://schemas.openxmlformats.org/spreadsheetml/2006/main">
  <c r="P23" i="5" l="1"/>
  <c r="N23" i="5"/>
  <c r="L5" i="4"/>
  <c r="K5" i="4"/>
  <c r="K6" i="4"/>
  <c r="L6" i="4"/>
  <c r="P24" i="5"/>
  <c r="P22" i="5"/>
  <c r="P21" i="5"/>
  <c r="P10" i="5"/>
  <c r="P11" i="5"/>
  <c r="P12" i="5"/>
  <c r="P13" i="5"/>
  <c r="P14" i="5"/>
  <c r="P15" i="5"/>
  <c r="P16" i="5"/>
  <c r="P17" i="5"/>
  <c r="P18" i="5"/>
  <c r="P19" i="5"/>
  <c r="P20" i="5"/>
  <c r="P9" i="5"/>
  <c r="K28" i="4" l="1"/>
  <c r="L28" i="4"/>
  <c r="K23" i="4"/>
  <c r="L23" i="4"/>
  <c r="K26" i="4"/>
  <c r="L26" i="4"/>
  <c r="K48" i="2"/>
  <c r="N24" i="5" l="1"/>
  <c r="O24" i="5"/>
  <c r="J47" i="2" l="1"/>
  <c r="K47" i="2" l="1"/>
  <c r="D21" i="5" l="1"/>
  <c r="N22" i="5"/>
  <c r="N21" i="5"/>
  <c r="O22" i="5"/>
  <c r="Q24" i="5" l="1"/>
  <c r="Q23" i="5"/>
  <c r="G61" i="2"/>
  <c r="I61" i="2"/>
  <c r="K46" i="2"/>
  <c r="J8" i="2"/>
  <c r="K19" i="4"/>
  <c r="L19" i="4"/>
  <c r="P8" i="5"/>
  <c r="K45" i="2" l="1"/>
  <c r="O21" i="5"/>
  <c r="O20" i="5"/>
  <c r="N20" i="5"/>
  <c r="Q21" i="5" l="1"/>
  <c r="Q22" i="5"/>
  <c r="O19" i="5"/>
  <c r="O18" i="5"/>
  <c r="O17" i="5"/>
  <c r="O16" i="5"/>
  <c r="K44" i="2"/>
  <c r="N19" i="5" l="1"/>
  <c r="Q20" i="5" s="1"/>
  <c r="N18" i="5"/>
  <c r="Q19" i="5" l="1"/>
  <c r="P7" i="5"/>
  <c r="Q8" i="5" s="1"/>
  <c r="Q11" i="5" l="1"/>
  <c r="Q13" i="5"/>
  <c r="Q18" i="5"/>
  <c r="Q9" i="5"/>
  <c r="Q15" i="5"/>
  <c r="Q16" i="5"/>
  <c r="Q14" i="5"/>
  <c r="Q12" i="5"/>
  <c r="Q10" i="5"/>
  <c r="Q17" i="5"/>
  <c r="J57" i="2"/>
  <c r="J56" i="2" l="1"/>
  <c r="J60" i="2"/>
  <c r="J58" i="2"/>
  <c r="J61" i="2"/>
  <c r="J59" i="2"/>
  <c r="H57" i="2"/>
  <c r="K32" i="2"/>
  <c r="K33" i="2"/>
  <c r="K34" i="2"/>
  <c r="K35" i="2"/>
  <c r="K36" i="2"/>
  <c r="K37" i="2"/>
  <c r="K38" i="2"/>
  <c r="K39" i="2"/>
  <c r="K40" i="2"/>
  <c r="K41" i="2"/>
  <c r="K42" i="2"/>
  <c r="K43" i="2"/>
  <c r="K31" i="2"/>
  <c r="J7" i="2"/>
  <c r="L42" i="2" l="1"/>
  <c r="L40" i="2"/>
  <c r="L38" i="2"/>
  <c r="L36" i="2"/>
  <c r="L34" i="2"/>
  <c r="L37" i="2"/>
  <c r="L35" i="2"/>
  <c r="L33" i="2"/>
  <c r="L43" i="2"/>
  <c r="L41" i="2"/>
  <c r="L32" i="2"/>
  <c r="L39" i="2"/>
  <c r="H60" i="2"/>
  <c r="H58" i="2"/>
  <c r="H56" i="2"/>
  <c r="H59" i="2"/>
  <c r="H61" i="2" l="1"/>
</calcChain>
</file>

<file path=xl/sharedStrings.xml><?xml version="1.0" encoding="utf-8"?>
<sst xmlns="http://schemas.openxmlformats.org/spreadsheetml/2006/main" count="149" uniqueCount="77">
  <si>
    <t>الطاقة المولدة(ج.و.س)</t>
  </si>
  <si>
    <t>غاز حيوي</t>
  </si>
  <si>
    <t>الطاقة المستهلكة (ج.و.س)</t>
  </si>
  <si>
    <t>النسبة المئوية للطاقة المفقودة (%)</t>
  </si>
  <si>
    <t>عدد المشتركين بالتيار الكهربائي (بالألف)</t>
  </si>
  <si>
    <t>نسبة السكان المزودين بالكهرباء (%)</t>
  </si>
  <si>
    <t>أطوال الشبكة الوطنية 132 ك.ف فما فوق (كم . دارة)</t>
  </si>
  <si>
    <t>متوسط عدد العاملين في قطاع الكهرباء</t>
  </si>
  <si>
    <t>الإنتاجية السنوية (م.و.س / عامل)</t>
  </si>
  <si>
    <t xml:space="preserve">استهلاك الوقود في قطاع الكهرباء (بالألف طن مكافئ نفظ) </t>
  </si>
  <si>
    <t>1- قطاع الكهرباء</t>
  </si>
  <si>
    <t>السنة</t>
  </si>
  <si>
    <t>طاقة شمسية</t>
  </si>
  <si>
    <t>المجموع</t>
  </si>
  <si>
    <t>نسبة استهلاك قطاع الكهرباء من الوقود إلى الاستهلاك الكلي</t>
  </si>
  <si>
    <t>شركة الكهرباء الوطنية</t>
  </si>
  <si>
    <t>شركة الكهرباء الأردنية</t>
  </si>
  <si>
    <t>شركة كهرباء اربد</t>
  </si>
  <si>
    <t>شركة توزيع الكهرباء</t>
  </si>
  <si>
    <t>نسبة التغير (%)</t>
  </si>
  <si>
    <t>GWh</t>
  </si>
  <si>
    <t>نسبتها إلى الإجمالي(%)</t>
  </si>
  <si>
    <t>صناعي</t>
  </si>
  <si>
    <t>تجاري وفنادق</t>
  </si>
  <si>
    <t>زراعي وضخ مياه</t>
  </si>
  <si>
    <t>إنارة شوارع</t>
  </si>
  <si>
    <t>توليد بخاري</t>
  </si>
  <si>
    <t>مائي</t>
  </si>
  <si>
    <t>شبكة النقل</t>
  </si>
  <si>
    <t>نصيب الفرد من الطاقة الكهربائية المستهلكة (ك.و.س)</t>
  </si>
  <si>
    <t>-</t>
  </si>
  <si>
    <t>** تقديري</t>
  </si>
  <si>
    <t xml:space="preserve">استهلاك قطاع الكهرباء </t>
  </si>
  <si>
    <t>IPP1</t>
  </si>
  <si>
    <t>IPP2</t>
  </si>
  <si>
    <t>IPP3</t>
  </si>
  <si>
    <t>IPP4</t>
  </si>
  <si>
    <t>أخرى</t>
  </si>
  <si>
    <t>محطة الزرقاء</t>
  </si>
  <si>
    <t>شركة التوليد المركزية</t>
  </si>
  <si>
    <t>محركات ديزل</t>
  </si>
  <si>
    <t>دورة بسيطة</t>
  </si>
  <si>
    <t>دورة مركبة</t>
  </si>
  <si>
    <t>طاقة رياح</t>
  </si>
  <si>
    <t>2- الصناعات الكبرى**</t>
  </si>
  <si>
    <t xml:space="preserve"> توليد/رياح</t>
  </si>
  <si>
    <t xml:space="preserve"> توليد/شمسي*</t>
  </si>
  <si>
    <t>* تتضمن مشاريع الطاقة الشمسية على شبكتي النقل والتوزيع</t>
  </si>
  <si>
    <t>استهلاك المملكة من الطاقة</t>
  </si>
  <si>
    <t xml:space="preserve">نصيب الفرد من الطاقة </t>
  </si>
  <si>
    <t>*2021</t>
  </si>
  <si>
    <t>**2021</t>
  </si>
  <si>
    <t>إعتيادي + منزلي</t>
  </si>
  <si>
    <t>الحمل الأقصى</t>
  </si>
  <si>
    <t>شبكة التوزيع **</t>
  </si>
  <si>
    <t>شركة توليد العطارات</t>
  </si>
  <si>
    <t>* أولية</t>
  </si>
  <si>
    <t xml:space="preserve">استهلاك الطاقة الكهربائية حسب نوع الاشتراك </t>
  </si>
  <si>
    <t>بيانات عامة عن الطاقة الكهربائية 2022-2021</t>
  </si>
  <si>
    <t>*2022</t>
  </si>
  <si>
    <t>القطاع</t>
  </si>
  <si>
    <t>شركة السمرا</t>
  </si>
  <si>
    <t>**2022</t>
  </si>
  <si>
    <t>الحمل الأقصى والطاقة الكهربائية المولدة (ج.و.س) حسب المصدر</t>
  </si>
  <si>
    <t>القطاع الصناعي</t>
  </si>
  <si>
    <t>نسبة النمو %</t>
  </si>
  <si>
    <t>أعداد المشتركين بالتيار الكهربائي 2006- 2022 ( بالألف مشترك )</t>
  </si>
  <si>
    <t>استهلاك الوقود في المملكة 2006-2022 (بالألف طن مكافئ نفط)</t>
  </si>
  <si>
    <t>**3311.9</t>
  </si>
  <si>
    <t>** لا تتضمن الصخر الزيتي/محطة توليد العطارات (N.A)</t>
  </si>
  <si>
    <t>N.A</t>
  </si>
  <si>
    <t>* بيانات أولية (تقديرية).</t>
  </si>
  <si>
    <t>* بيانات أولية ( تقديرية)</t>
  </si>
  <si>
    <t xml:space="preserve">* أولية </t>
  </si>
  <si>
    <t>2021*</t>
  </si>
  <si>
    <t>** اولية (تتضمن بيانات تقديرية)</t>
  </si>
  <si>
    <t>* بيانات تقديرية (  هيئة تنظيم قطاع الطاقة)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</si>
</sst>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fgColor indexed="9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0625">
        <fgColor indexed="9"/>
        <bgColor theme="0"/>
      </patternFill>
    </fill>
    <fill>
      <patternFill patternType="gray0625">
        <fgColor indexed="9"/>
        <bgColor theme="4" tint="0.59999389629810485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/>
    <xf numFmtId="0" fontId="0" fillId="0" borderId="16" xfId="0" applyFont="1" applyBorder="1" applyAlignment="1">
      <alignment horizontal="right" vertical="top" readingOrder="2"/>
    </xf>
    <xf numFmtId="0" fontId="0" fillId="0" borderId="0" xfId="0" applyFont="1" applyAlignment="1">
      <alignment horizontal="right" readingOrder="2"/>
    </xf>
    <xf numFmtId="0" fontId="0" fillId="0" borderId="0" xfId="0" applyFont="1"/>
    <xf numFmtId="1" fontId="1" fillId="5" borderId="4" xfId="0" applyNumberFormat="1" applyFont="1" applyFill="1" applyBorder="1" applyAlignment="1">
      <alignment horizontal="center" vertical="center" wrapText="1" readingOrder="1"/>
    </xf>
    <xf numFmtId="164" fontId="1" fillId="5" borderId="4" xfId="0" applyNumberFormat="1" applyFont="1" applyFill="1" applyBorder="1" applyAlignment="1">
      <alignment horizontal="center" vertical="center" wrapText="1" readingOrder="1"/>
    </xf>
    <xf numFmtId="2" fontId="1" fillId="5" borderId="4" xfId="0" applyNumberFormat="1" applyFont="1" applyFill="1" applyBorder="1" applyAlignment="1">
      <alignment horizontal="center" vertical="center" wrapText="1" readingOrder="1"/>
    </xf>
    <xf numFmtId="1" fontId="1" fillId="5" borderId="20" xfId="0" applyNumberFormat="1" applyFont="1" applyFill="1" applyBorder="1" applyAlignment="1">
      <alignment horizontal="left" vertical="center" wrapText="1" readingOrder="1"/>
    </xf>
    <xf numFmtId="166" fontId="1" fillId="5" borderId="4" xfId="0" applyNumberFormat="1" applyFont="1" applyFill="1" applyBorder="1" applyAlignment="1">
      <alignment horizontal="center" vertical="center" wrapText="1" readingOrder="1"/>
    </xf>
    <xf numFmtId="1" fontId="1" fillId="5" borderId="22" xfId="0" applyNumberFormat="1" applyFont="1" applyFill="1" applyBorder="1" applyAlignment="1">
      <alignment horizontal="right" vertical="center" wrapText="1" readingOrder="1"/>
    </xf>
    <xf numFmtId="1" fontId="1" fillId="5" borderId="23" xfId="0" applyNumberFormat="1" applyFont="1" applyFill="1" applyBorder="1" applyAlignment="1">
      <alignment horizontal="center" vertical="center" wrapText="1" readingOrder="1"/>
    </xf>
    <xf numFmtId="165" fontId="1" fillId="5" borderId="4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165" fontId="1" fillId="5" borderId="5" xfId="0" applyNumberFormat="1" applyFont="1" applyFill="1" applyBorder="1" applyAlignment="1">
      <alignment horizontal="center" vertical="center" wrapText="1"/>
    </xf>
    <xf numFmtId="3" fontId="1" fillId="5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9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0" fontId="4" fillId="0" borderId="0" xfId="0" applyFont="1" applyAlignment="1">
      <alignment horizontal="right" readingOrder="2"/>
    </xf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164" fontId="1" fillId="5" borderId="21" xfId="0" applyNumberFormat="1" applyFont="1" applyFill="1" applyBorder="1" applyAlignment="1">
      <alignment horizontal="center" vertical="center" wrapText="1" readingOrder="1"/>
    </xf>
    <xf numFmtId="164" fontId="1" fillId="5" borderId="23" xfId="0" applyNumberFormat="1" applyFont="1" applyFill="1" applyBorder="1" applyAlignment="1">
      <alignment horizontal="center" vertical="center" wrapText="1" readingOrder="1"/>
    </xf>
    <xf numFmtId="164" fontId="1" fillId="5" borderId="24" xfId="0" applyNumberFormat="1" applyFont="1" applyFill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right" readingOrder="2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1" fillId="5" borderId="33" xfId="0" applyNumberFormat="1" applyFont="1" applyFill="1" applyBorder="1" applyAlignment="1">
      <alignment horizontal="left" vertical="center" wrapText="1" readingOrder="1"/>
    </xf>
    <xf numFmtId="1" fontId="1" fillId="5" borderId="0" xfId="0" applyNumberFormat="1" applyFont="1" applyFill="1" applyBorder="1" applyAlignment="1">
      <alignment horizontal="center" vertical="center" wrapText="1" readingOrder="1"/>
    </xf>
    <xf numFmtId="164" fontId="1" fillId="5" borderId="0" xfId="0" applyNumberFormat="1" applyFont="1" applyFill="1" applyBorder="1" applyAlignment="1">
      <alignment horizontal="center" vertical="center" wrapText="1" readingOrder="1"/>
    </xf>
    <xf numFmtId="164" fontId="1" fillId="5" borderId="34" xfId="0" applyNumberFormat="1" applyFont="1" applyFill="1" applyBorder="1" applyAlignment="1">
      <alignment horizontal="center" vertical="center" wrapText="1" readingOrder="1"/>
    </xf>
    <xf numFmtId="1" fontId="1" fillId="5" borderId="35" xfId="0" applyNumberFormat="1" applyFont="1" applyFill="1" applyBorder="1" applyAlignment="1">
      <alignment horizontal="center" vertical="center" wrapText="1" readingOrder="1"/>
    </xf>
    <xf numFmtId="164" fontId="1" fillId="5" borderId="35" xfId="0" applyNumberFormat="1" applyFont="1" applyFill="1" applyBorder="1" applyAlignment="1">
      <alignment horizontal="center" vertical="center" wrapText="1" readingOrder="1"/>
    </xf>
    <xf numFmtId="164" fontId="1" fillId="5" borderId="36" xfId="0" applyNumberFormat="1" applyFont="1" applyFill="1" applyBorder="1" applyAlignment="1">
      <alignment horizontal="center" vertical="center" wrapText="1" readingOrder="1"/>
    </xf>
    <xf numFmtId="0" fontId="4" fillId="0" borderId="33" xfId="0" applyFont="1" applyBorder="1"/>
    <xf numFmtId="0" fontId="4" fillId="0" borderId="0" xfId="0" applyFont="1" applyBorder="1"/>
    <xf numFmtId="0" fontId="4" fillId="0" borderId="34" xfId="0" applyFont="1" applyBorder="1"/>
    <xf numFmtId="0" fontId="2" fillId="3" borderId="0" xfId="0" applyFont="1" applyFill="1" applyBorder="1" applyAlignment="1">
      <alignment horizontal="center" vertical="center" wrapText="1"/>
    </xf>
    <xf numFmtId="1" fontId="1" fillId="5" borderId="33" xfId="0" applyNumberFormat="1" applyFont="1" applyFill="1" applyBorder="1" applyAlignment="1">
      <alignment horizontal="right" vertical="center" wrapText="1" readingOrder="1"/>
    </xf>
    <xf numFmtId="164" fontId="5" fillId="5" borderId="0" xfId="0" applyNumberFormat="1" applyFont="1" applyFill="1" applyBorder="1" applyAlignment="1">
      <alignment horizontal="center" vertical="center" wrapText="1" readingOrder="1"/>
    </xf>
    <xf numFmtId="1" fontId="1" fillId="5" borderId="20" xfId="0" applyNumberFormat="1" applyFont="1" applyFill="1" applyBorder="1" applyAlignment="1">
      <alignment horizontal="right" vertical="center" wrapText="1" readingOrder="2"/>
    </xf>
    <xf numFmtId="1" fontId="1" fillId="5" borderId="9" xfId="0" applyNumberFormat="1" applyFont="1" applyFill="1" applyBorder="1" applyAlignment="1">
      <alignment horizontal="center" vertical="center" wrapText="1" readingOrder="1"/>
    </xf>
    <xf numFmtId="0" fontId="3" fillId="2" borderId="2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right" vertical="center"/>
    </xf>
    <xf numFmtId="0" fontId="2" fillId="3" borderId="3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readingOrder="2"/>
    </xf>
    <xf numFmtId="0" fontId="2" fillId="3" borderId="1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right" vertical="center" wrapText="1" readingOrder="2"/>
    </xf>
    <xf numFmtId="0" fontId="1" fillId="4" borderId="7" xfId="0" applyFont="1" applyFill="1" applyBorder="1" applyAlignment="1">
      <alignment horizontal="right" vertical="center" wrapText="1" readingOrder="2"/>
    </xf>
    <xf numFmtId="0" fontId="1" fillId="4" borderId="8" xfId="0" applyFont="1" applyFill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right" vertical="center" wrapText="1" readingOrder="2"/>
    </xf>
    <xf numFmtId="0" fontId="1" fillId="6" borderId="11" xfId="0" applyFont="1" applyFill="1" applyBorder="1" applyAlignment="1">
      <alignment horizontal="right" vertical="center" wrapText="1" readingOrder="2"/>
    </xf>
    <xf numFmtId="0" fontId="2" fillId="6" borderId="10" xfId="0" applyFont="1" applyFill="1" applyBorder="1" applyAlignment="1">
      <alignment horizontal="right" vertical="center" wrapText="1"/>
    </xf>
    <xf numFmtId="0" fontId="2" fillId="6" borderId="11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right" vertical="center" wrapText="1" readingOrder="2"/>
    </xf>
    <xf numFmtId="0" fontId="2" fillId="6" borderId="11" xfId="0" applyFont="1" applyFill="1" applyBorder="1" applyAlignment="1">
      <alignment horizontal="right" vertical="center" wrapText="1" readingOrder="2"/>
    </xf>
    <xf numFmtId="0" fontId="4" fillId="0" borderId="25" xfId="0" applyFont="1" applyBorder="1" applyAlignment="1">
      <alignment horizontal="center" vertical="top" readingOrder="2"/>
    </xf>
    <xf numFmtId="0" fontId="4" fillId="0" borderId="26" xfId="0" applyFont="1" applyBorder="1" applyAlignment="1">
      <alignment horizontal="center" vertical="top" readingOrder="2"/>
    </xf>
    <xf numFmtId="0" fontId="4" fillId="0" borderId="27" xfId="0" applyFont="1" applyBorder="1" applyAlignment="1">
      <alignment horizontal="center" vertical="top" readingOrder="2"/>
    </xf>
    <xf numFmtId="0" fontId="1" fillId="6" borderId="12" xfId="0" applyFont="1" applyFill="1" applyBorder="1" applyAlignment="1">
      <alignment horizontal="right" vertical="center" wrapText="1" readingOrder="2"/>
    </xf>
    <xf numFmtId="0" fontId="1" fillId="6" borderId="13" xfId="0" applyFont="1" applyFill="1" applyBorder="1" applyAlignment="1">
      <alignment horizontal="right" vertical="center" wrapText="1" readingOrder="2"/>
    </xf>
    <xf numFmtId="0" fontId="1" fillId="6" borderId="3" xfId="0" applyFont="1" applyFill="1" applyBorder="1" applyAlignment="1">
      <alignment horizontal="right" vertical="center" wrapText="1" readingOrder="2"/>
    </xf>
    <xf numFmtId="0" fontId="1" fillId="6" borderId="14" xfId="0" applyFont="1" applyFill="1" applyBorder="1" applyAlignment="1">
      <alignment horizontal="right" vertical="center" wrapText="1" readingOrder="2"/>
    </xf>
    <xf numFmtId="0" fontId="1" fillId="6" borderId="15" xfId="0" applyFont="1" applyFill="1" applyBorder="1" applyAlignment="1">
      <alignment horizontal="right" vertical="center" wrapText="1" readingOrder="2"/>
    </xf>
    <xf numFmtId="0" fontId="2" fillId="7" borderId="0" xfId="0" applyFont="1" applyFill="1" applyBorder="1" applyAlignment="1">
      <alignment horizontal="center" vertical="center" wrapText="1"/>
    </xf>
    <xf numFmtId="1" fontId="5" fillId="5" borderId="0" xfId="0" applyNumberFormat="1" applyFont="1" applyFill="1" applyBorder="1" applyAlignment="1">
      <alignment horizontal="center" vertical="center" wrapText="1" readingOrder="2"/>
    </xf>
    <xf numFmtId="164" fontId="5" fillId="5" borderId="0" xfId="0" applyNumberFormat="1" applyFont="1" applyFill="1" applyBorder="1" applyAlignment="1">
      <alignment horizontal="right" vertical="center" wrapText="1" readingOrder="2"/>
    </xf>
    <xf numFmtId="166" fontId="1" fillId="5" borderId="38" xfId="0" applyNumberFormat="1" applyFont="1" applyFill="1" applyBorder="1" applyAlignment="1">
      <alignment horizontal="center" vertical="center" wrapText="1" readingOrder="1"/>
    </xf>
    <xf numFmtId="1" fontId="1" fillId="5" borderId="38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M62"/>
  <sheetViews>
    <sheetView rightToLeft="1" tabSelected="1" view="pageBreakPreview" zoomScaleNormal="100" zoomScaleSheetLayoutView="100" workbookViewId="0">
      <selection activeCell="N52" sqref="N52"/>
    </sheetView>
  </sheetViews>
  <sheetFormatPr defaultRowHeight="15" x14ac:dyDescent="0.25"/>
  <cols>
    <col min="5" max="5" width="4.42578125" customWidth="1"/>
    <col min="6" max="6" width="18.28515625" customWidth="1"/>
    <col min="7" max="10" width="20.140625" customWidth="1"/>
    <col min="11" max="11" width="18.42578125" customWidth="1"/>
    <col min="12" max="12" width="0" hidden="1" customWidth="1"/>
    <col min="13" max="13" width="2.42578125" customWidth="1"/>
    <col min="16" max="20" width="12.140625" customWidth="1"/>
    <col min="24" max="26" width="0" hidden="1" customWidth="1"/>
    <col min="27" max="27" width="18.5703125" customWidth="1"/>
    <col min="28" max="28" width="11.85546875" customWidth="1"/>
    <col min="29" max="29" width="10.85546875" customWidth="1"/>
    <col min="30" max="30" width="12.28515625" customWidth="1"/>
    <col min="31" max="31" width="11.5703125" customWidth="1"/>
  </cols>
  <sheetData>
    <row r="3" spans="6:10" ht="15.75" thickBot="1" x14ac:dyDescent="0.3"/>
    <row r="4" spans="6:10" ht="35.25" customHeight="1" x14ac:dyDescent="0.25">
      <c r="F4" s="52" t="s">
        <v>67</v>
      </c>
      <c r="G4" s="53"/>
      <c r="H4" s="53"/>
      <c r="I4" s="53"/>
      <c r="J4" s="54"/>
    </row>
    <row r="5" spans="6:10" ht="15" customHeight="1" x14ac:dyDescent="0.25">
      <c r="F5" s="55" t="s">
        <v>11</v>
      </c>
      <c r="G5" s="57" t="s">
        <v>48</v>
      </c>
      <c r="H5" s="57" t="s">
        <v>49</v>
      </c>
      <c r="I5" s="57" t="s">
        <v>32</v>
      </c>
      <c r="J5" s="59" t="s">
        <v>14</v>
      </c>
    </row>
    <row r="6" spans="6:10" ht="39" customHeight="1" x14ac:dyDescent="0.25">
      <c r="F6" s="56"/>
      <c r="G6" s="57"/>
      <c r="H6" s="57"/>
      <c r="I6" s="57"/>
      <c r="J6" s="59"/>
    </row>
    <row r="7" spans="6:10" ht="15.75" hidden="1" x14ac:dyDescent="0.25">
      <c r="F7" s="10">
        <v>2004</v>
      </c>
      <c r="G7" s="8">
        <v>6489</v>
      </c>
      <c r="H7" s="8">
        <v>1158.8</v>
      </c>
      <c r="I7" s="8">
        <v>2113</v>
      </c>
      <c r="J7" s="27">
        <f t="shared" ref="J7" si="0">(I7/G7)*100</f>
        <v>32.562798582216054</v>
      </c>
    </row>
    <row r="8" spans="6:10" ht="15.75" hidden="1" x14ac:dyDescent="0.25">
      <c r="F8" s="10">
        <v>2005</v>
      </c>
      <c r="G8" s="8">
        <v>7028</v>
      </c>
      <c r="H8" s="8">
        <v>1211.7</v>
      </c>
      <c r="I8" s="8">
        <v>2249</v>
      </c>
      <c r="J8" s="27">
        <f t="shared" ref="J8" si="1">(I8/G8)*100</f>
        <v>32.000569151963575</v>
      </c>
    </row>
    <row r="9" spans="6:10" ht="15.75" x14ac:dyDescent="0.25">
      <c r="F9" s="10">
        <v>2006</v>
      </c>
      <c r="G9" s="8">
        <v>7187</v>
      </c>
      <c r="H9" s="8">
        <v>1218.0999999999999</v>
      </c>
      <c r="I9" s="8">
        <v>2591</v>
      </c>
      <c r="J9" s="27">
        <v>36.051203561986924</v>
      </c>
    </row>
    <row r="10" spans="6:10" ht="15.75" x14ac:dyDescent="0.25">
      <c r="F10" s="10">
        <v>2007</v>
      </c>
      <c r="G10" s="8">
        <v>7438</v>
      </c>
      <c r="H10" s="8">
        <v>1219.3</v>
      </c>
      <c r="I10" s="8">
        <v>2916</v>
      </c>
      <c r="J10" s="27">
        <v>39.204087120193599</v>
      </c>
    </row>
    <row r="11" spans="6:10" ht="15.75" x14ac:dyDescent="0.25">
      <c r="F11" s="10">
        <v>2008</v>
      </c>
      <c r="G11" s="8">
        <v>7335</v>
      </c>
      <c r="H11" s="8">
        <v>1164.3</v>
      </c>
      <c r="I11" s="8">
        <v>3182</v>
      </c>
      <c r="J11" s="27">
        <v>43.381049761417863</v>
      </c>
    </row>
    <row r="12" spans="6:10" ht="15.75" x14ac:dyDescent="0.25">
      <c r="F12" s="10">
        <v>2009</v>
      </c>
      <c r="G12" s="8">
        <v>7739</v>
      </c>
      <c r="H12" s="8">
        <v>1190.5999999999999</v>
      </c>
      <c r="I12" s="8">
        <v>3357</v>
      </c>
      <c r="J12" s="27">
        <v>43.377697376922079</v>
      </c>
    </row>
    <row r="13" spans="6:10" ht="15.75" x14ac:dyDescent="0.25">
      <c r="F13" s="10">
        <v>2010</v>
      </c>
      <c r="G13" s="8">
        <v>7357</v>
      </c>
      <c r="H13" s="8">
        <v>1098.0999999999999</v>
      </c>
      <c r="I13" s="8">
        <v>3194</v>
      </c>
      <c r="J13" s="27">
        <v>43.414435231752073</v>
      </c>
    </row>
    <row r="14" spans="6:10" ht="15.75" x14ac:dyDescent="0.25">
      <c r="F14" s="10">
        <v>2011</v>
      </c>
      <c r="G14" s="8">
        <v>7457</v>
      </c>
      <c r="H14" s="8">
        <v>1065.3</v>
      </c>
      <c r="I14" s="8">
        <v>3092.7</v>
      </c>
      <c r="J14" s="27">
        <v>41.47378302266327</v>
      </c>
    </row>
    <row r="15" spans="6:10" ht="15.75" x14ac:dyDescent="0.25">
      <c r="F15" s="10">
        <v>2012</v>
      </c>
      <c r="G15" s="8">
        <v>8206</v>
      </c>
      <c r="H15" s="8">
        <v>1108.9000000000001</v>
      </c>
      <c r="I15" s="8">
        <v>3479</v>
      </c>
      <c r="J15" s="27">
        <v>42.395807945405799</v>
      </c>
    </row>
    <row r="16" spans="6:10" ht="15.75" x14ac:dyDescent="0.25">
      <c r="F16" s="10">
        <v>2013</v>
      </c>
      <c r="G16" s="8">
        <v>8157</v>
      </c>
      <c r="H16" s="8">
        <v>1007</v>
      </c>
      <c r="I16" s="8">
        <v>3598.9</v>
      </c>
      <c r="J16" s="27">
        <v>44.120387397327448</v>
      </c>
    </row>
    <row r="17" spans="6:13" ht="15.75" x14ac:dyDescent="0.25">
      <c r="F17" s="10">
        <v>2014</v>
      </c>
      <c r="G17" s="8">
        <v>8461</v>
      </c>
      <c r="H17" s="8">
        <v>1272.4000000000001</v>
      </c>
      <c r="I17" s="8">
        <v>3726.1</v>
      </c>
      <c r="J17" s="27">
        <v>44.038529724618833</v>
      </c>
    </row>
    <row r="18" spans="6:13" ht="15.75" x14ac:dyDescent="0.25">
      <c r="F18" s="10">
        <v>2015</v>
      </c>
      <c r="G18" s="8">
        <v>8927</v>
      </c>
      <c r="H18" s="8">
        <v>1373</v>
      </c>
      <c r="I18" s="8">
        <v>3833</v>
      </c>
      <c r="J18" s="27">
        <v>42.937156939621374</v>
      </c>
    </row>
    <row r="19" spans="6:13" ht="15.75" x14ac:dyDescent="0.25">
      <c r="F19" s="10">
        <v>2016</v>
      </c>
      <c r="G19" s="8">
        <v>9614.777399999999</v>
      </c>
      <c r="H19" s="8">
        <v>981.29999999999984</v>
      </c>
      <c r="I19" s="8">
        <v>3735.3</v>
      </c>
      <c r="J19" s="27">
        <v>38.849573366097907</v>
      </c>
    </row>
    <row r="20" spans="6:13" ht="15.75" x14ac:dyDescent="0.25">
      <c r="F20" s="10">
        <v>2017</v>
      </c>
      <c r="G20" s="8">
        <v>10008.766800000001</v>
      </c>
      <c r="H20" s="8">
        <v>995.6</v>
      </c>
      <c r="I20" s="8">
        <v>3804.4</v>
      </c>
      <c r="J20" s="27">
        <v>38.010676799863091</v>
      </c>
    </row>
    <row r="21" spans="6:13" ht="15.75" x14ac:dyDescent="0.25">
      <c r="F21" s="10">
        <v>2018</v>
      </c>
      <c r="G21" s="8">
        <v>9759</v>
      </c>
      <c r="H21" s="8">
        <v>946.6485595111069</v>
      </c>
      <c r="I21" s="8">
        <v>3526.4</v>
      </c>
      <c r="J21" s="27">
        <v>36.134849882160061</v>
      </c>
    </row>
    <row r="22" spans="6:13" ht="15.75" x14ac:dyDescent="0.25">
      <c r="F22" s="10">
        <v>2019</v>
      </c>
      <c r="G22" s="8">
        <v>9266</v>
      </c>
      <c r="H22" s="8">
        <v>877.96096266818267</v>
      </c>
      <c r="I22" s="8">
        <v>3360.5</v>
      </c>
      <c r="J22" s="27">
        <v>36.266997625728472</v>
      </c>
    </row>
    <row r="23" spans="6:13" ht="15.75" x14ac:dyDescent="0.25">
      <c r="F23" s="10">
        <v>2020</v>
      </c>
      <c r="G23" s="8">
        <v>8583</v>
      </c>
      <c r="H23" s="8">
        <v>794.28095502498616</v>
      </c>
      <c r="I23" s="8">
        <v>3202.1</v>
      </c>
      <c r="J23" s="27">
        <v>37.307468251194223</v>
      </c>
    </row>
    <row r="24" spans="6:13" ht="15.75" x14ac:dyDescent="0.25">
      <c r="F24" s="10">
        <v>2021</v>
      </c>
      <c r="G24" s="8">
        <v>8726</v>
      </c>
      <c r="H24" s="8">
        <v>789.18332278194805</v>
      </c>
      <c r="I24" s="8">
        <v>3136.4</v>
      </c>
      <c r="J24" s="27">
        <v>35.943158377263352</v>
      </c>
    </row>
    <row r="25" spans="6:13" ht="16.5" thickBot="1" x14ac:dyDescent="0.3">
      <c r="F25" s="12" t="s">
        <v>59</v>
      </c>
      <c r="G25" s="28" t="s">
        <v>70</v>
      </c>
      <c r="H25" s="28"/>
      <c r="I25" s="28" t="s">
        <v>68</v>
      </c>
      <c r="J25" s="29"/>
    </row>
    <row r="26" spans="6:13" ht="15.75" x14ac:dyDescent="0.25">
      <c r="F26" s="30" t="s">
        <v>56</v>
      </c>
      <c r="G26" s="58" t="s">
        <v>69</v>
      </c>
      <c r="H26" s="58"/>
      <c r="I26" s="58"/>
      <c r="J26" s="18"/>
    </row>
    <row r="27" spans="6:13" ht="15.75" thickBot="1" x14ac:dyDescent="0.3"/>
    <row r="28" spans="6:13" ht="30.75" customHeight="1" x14ac:dyDescent="0.25">
      <c r="F28" s="52" t="s">
        <v>66</v>
      </c>
      <c r="G28" s="53"/>
      <c r="H28" s="53"/>
      <c r="I28" s="53"/>
      <c r="J28" s="53"/>
      <c r="K28" s="53"/>
      <c r="L28" s="54"/>
      <c r="M28" s="18"/>
    </row>
    <row r="29" spans="6:13" ht="15" customHeight="1" x14ac:dyDescent="0.25">
      <c r="F29" s="55" t="s">
        <v>11</v>
      </c>
      <c r="G29" s="57" t="s">
        <v>15</v>
      </c>
      <c r="H29" s="57" t="s">
        <v>16</v>
      </c>
      <c r="I29" s="57" t="s">
        <v>17</v>
      </c>
      <c r="J29" s="57" t="s">
        <v>18</v>
      </c>
      <c r="K29" s="57" t="s">
        <v>13</v>
      </c>
      <c r="L29" s="65" t="s">
        <v>19</v>
      </c>
      <c r="M29" s="18"/>
    </row>
    <row r="30" spans="6:13" ht="30" customHeight="1" x14ac:dyDescent="0.25">
      <c r="F30" s="56"/>
      <c r="G30" s="57"/>
      <c r="H30" s="57"/>
      <c r="I30" s="57"/>
      <c r="J30" s="57"/>
      <c r="K30" s="57"/>
      <c r="L30" s="65"/>
      <c r="M30" s="18"/>
    </row>
    <row r="31" spans="6:13" ht="15.75" hidden="1" x14ac:dyDescent="0.25">
      <c r="F31" s="10">
        <v>2004</v>
      </c>
      <c r="G31" s="11">
        <v>1.6E-2</v>
      </c>
      <c r="H31" s="7">
        <v>697</v>
      </c>
      <c r="I31" s="7">
        <v>236.7</v>
      </c>
      <c r="J31" s="7">
        <v>133.19999999999999</v>
      </c>
      <c r="K31" s="7">
        <f>SUM(G31:J31)</f>
        <v>1066.9159999999999</v>
      </c>
      <c r="L31" s="19">
        <v>5.2</v>
      </c>
      <c r="M31" s="18"/>
    </row>
    <row r="32" spans="6:13" ht="15.75" hidden="1" x14ac:dyDescent="0.25">
      <c r="F32" s="10">
        <v>2005</v>
      </c>
      <c r="G32" s="11">
        <v>1.4E-2</v>
      </c>
      <c r="H32" s="7">
        <v>738.7</v>
      </c>
      <c r="I32" s="7">
        <v>250.6</v>
      </c>
      <c r="J32" s="7">
        <v>139.80000000000001</v>
      </c>
      <c r="K32" s="7">
        <f t="shared" ref="K32:K48" si="2">SUM(G32:J32)</f>
        <v>1129.114</v>
      </c>
      <c r="L32" s="20">
        <f t="shared" ref="L32:L41" si="3">((K32/K31)-1)*100</f>
        <v>5.8296998076699635</v>
      </c>
      <c r="M32" s="18"/>
    </row>
    <row r="33" spans="6:13" ht="15.75" x14ac:dyDescent="0.25">
      <c r="F33" s="10">
        <v>2006</v>
      </c>
      <c r="G33" s="11">
        <v>1.4E-2</v>
      </c>
      <c r="H33" s="7">
        <v>780.7</v>
      </c>
      <c r="I33" s="7">
        <v>266.8</v>
      </c>
      <c r="J33" s="7">
        <v>147.4</v>
      </c>
      <c r="K33" s="7">
        <f t="shared" si="2"/>
        <v>1194.9140000000002</v>
      </c>
      <c r="L33" s="20">
        <f t="shared" si="3"/>
        <v>5.8275780833467739</v>
      </c>
      <c r="M33" s="18"/>
    </row>
    <row r="34" spans="6:13" ht="15.75" x14ac:dyDescent="0.25">
      <c r="F34" s="10">
        <v>2007</v>
      </c>
      <c r="G34" s="11">
        <v>1.2999999999999999E-2</v>
      </c>
      <c r="H34" s="7">
        <v>824.5</v>
      </c>
      <c r="I34" s="7">
        <v>282.60000000000002</v>
      </c>
      <c r="J34" s="7">
        <v>154.5</v>
      </c>
      <c r="K34" s="7">
        <f t="shared" si="2"/>
        <v>1261.6130000000001</v>
      </c>
      <c r="L34" s="20">
        <f t="shared" si="3"/>
        <v>5.581907986683543</v>
      </c>
      <c r="M34" s="18"/>
    </row>
    <row r="35" spans="6:13" ht="15.75" x14ac:dyDescent="0.25">
      <c r="F35" s="10">
        <v>2008</v>
      </c>
      <c r="G35" s="11">
        <v>1.6E-2</v>
      </c>
      <c r="H35" s="7">
        <v>881</v>
      </c>
      <c r="I35" s="7">
        <v>307.5</v>
      </c>
      <c r="J35" s="7">
        <v>163.19999999999999</v>
      </c>
      <c r="K35" s="7">
        <f t="shared" si="2"/>
        <v>1351.7160000000001</v>
      </c>
      <c r="L35" s="20">
        <f t="shared" si="3"/>
        <v>7.1418889944856456</v>
      </c>
      <c r="M35" s="18"/>
    </row>
    <row r="36" spans="6:13" ht="15.75" x14ac:dyDescent="0.25">
      <c r="F36" s="10">
        <v>2009</v>
      </c>
      <c r="G36" s="11">
        <v>1.6E-2</v>
      </c>
      <c r="H36" s="7">
        <v>928.5</v>
      </c>
      <c r="I36" s="7">
        <v>325.2</v>
      </c>
      <c r="J36" s="7">
        <v>172.1</v>
      </c>
      <c r="K36" s="7">
        <f t="shared" si="2"/>
        <v>1425.8159999999998</v>
      </c>
      <c r="L36" s="20">
        <f t="shared" si="3"/>
        <v>5.481920758502512</v>
      </c>
      <c r="M36" s="18"/>
    </row>
    <row r="37" spans="6:13" ht="15.75" x14ac:dyDescent="0.25">
      <c r="F37" s="10">
        <v>2010</v>
      </c>
      <c r="G37" s="11">
        <v>1.4999999999999999E-2</v>
      </c>
      <c r="H37" s="7">
        <v>973.8</v>
      </c>
      <c r="I37" s="7">
        <v>343.1</v>
      </c>
      <c r="J37" s="7">
        <v>180.8</v>
      </c>
      <c r="K37" s="7">
        <f t="shared" si="2"/>
        <v>1497.7149999999999</v>
      </c>
      <c r="L37" s="20">
        <f t="shared" si="3"/>
        <v>5.04265627542404</v>
      </c>
      <c r="M37" s="18"/>
    </row>
    <row r="38" spans="6:13" ht="15.75" x14ac:dyDescent="0.25">
      <c r="F38" s="10">
        <v>2011</v>
      </c>
      <c r="G38" s="11">
        <v>1.7000000000000001E-2</v>
      </c>
      <c r="H38" s="7">
        <v>1022.1</v>
      </c>
      <c r="I38" s="7">
        <v>362</v>
      </c>
      <c r="J38" s="7">
        <v>190</v>
      </c>
      <c r="K38" s="7">
        <f t="shared" si="2"/>
        <v>1574.1170000000002</v>
      </c>
      <c r="L38" s="20">
        <f t="shared" si="3"/>
        <v>5.1012375518707076</v>
      </c>
      <c r="M38" s="18"/>
    </row>
    <row r="39" spans="6:13" ht="15.75" x14ac:dyDescent="0.25">
      <c r="F39" s="10">
        <v>2012</v>
      </c>
      <c r="G39" s="11">
        <v>1.7000000000000001E-2</v>
      </c>
      <c r="H39" s="7">
        <v>1071.5999999999999</v>
      </c>
      <c r="I39" s="7">
        <v>383.4</v>
      </c>
      <c r="J39" s="7">
        <v>199.3</v>
      </c>
      <c r="K39" s="7">
        <f t="shared" si="2"/>
        <v>1654.3169999999998</v>
      </c>
      <c r="L39" s="20">
        <f t="shared" si="3"/>
        <v>5.0949198820671837</v>
      </c>
      <c r="M39" s="18"/>
    </row>
    <row r="40" spans="6:13" ht="15.75" x14ac:dyDescent="0.25">
      <c r="F40" s="10">
        <v>2013</v>
      </c>
      <c r="G40" s="11">
        <v>1.7999999999999999E-2</v>
      </c>
      <c r="H40" s="7">
        <v>1122.3</v>
      </c>
      <c r="I40" s="7">
        <v>412.5</v>
      </c>
      <c r="J40" s="7">
        <v>209.6</v>
      </c>
      <c r="K40" s="7">
        <f t="shared" si="2"/>
        <v>1744.4179999999999</v>
      </c>
      <c r="L40" s="20">
        <f t="shared" si="3"/>
        <v>5.4464168596466189</v>
      </c>
      <c r="M40" s="18"/>
    </row>
    <row r="41" spans="6:13" ht="15.75" x14ac:dyDescent="0.25">
      <c r="F41" s="10">
        <v>2014</v>
      </c>
      <c r="G41" s="11">
        <v>1.7999999999999999E-2</v>
      </c>
      <c r="H41" s="7">
        <v>1200.3</v>
      </c>
      <c r="I41" s="7">
        <v>442.4</v>
      </c>
      <c r="J41" s="7">
        <v>218.8</v>
      </c>
      <c r="K41" s="7">
        <f t="shared" si="2"/>
        <v>1861.5179999999998</v>
      </c>
      <c r="L41" s="20">
        <f t="shared" si="3"/>
        <v>6.7128406150360753</v>
      </c>
      <c r="M41" s="18"/>
    </row>
    <row r="42" spans="6:13" ht="15.75" x14ac:dyDescent="0.25">
      <c r="F42" s="10">
        <v>2015</v>
      </c>
      <c r="G42" s="11">
        <v>0.02</v>
      </c>
      <c r="H42" s="7">
        <v>1265.9000000000001</v>
      </c>
      <c r="I42" s="7">
        <v>471</v>
      </c>
      <c r="J42" s="7">
        <v>227.6</v>
      </c>
      <c r="K42" s="7">
        <f t="shared" si="2"/>
        <v>1964.52</v>
      </c>
      <c r="L42" s="20">
        <f>((K42/K41)-1)*100</f>
        <v>5.5332261090142554</v>
      </c>
      <c r="M42" s="18"/>
    </row>
    <row r="43" spans="6:13" ht="15.75" x14ac:dyDescent="0.25">
      <c r="F43" s="10">
        <v>2016</v>
      </c>
      <c r="G43" s="11">
        <v>3.3000000000000002E-2</v>
      </c>
      <c r="H43" s="7">
        <v>1328.4</v>
      </c>
      <c r="I43" s="7">
        <v>495.5</v>
      </c>
      <c r="J43" s="7">
        <v>236.8</v>
      </c>
      <c r="K43" s="7">
        <f t="shared" si="2"/>
        <v>2060.7330000000002</v>
      </c>
      <c r="L43" s="20">
        <f>((K43/K42)-1)*100</f>
        <v>4.8975322216114003</v>
      </c>
      <c r="M43" s="18"/>
    </row>
    <row r="44" spans="6:13" ht="15.75" x14ac:dyDescent="0.25">
      <c r="F44" s="10">
        <v>2017</v>
      </c>
      <c r="G44" s="11">
        <v>3.5000000000000003E-2</v>
      </c>
      <c r="H44" s="7">
        <v>1391</v>
      </c>
      <c r="I44" s="7">
        <v>521</v>
      </c>
      <c r="J44" s="7">
        <v>246</v>
      </c>
      <c r="K44" s="7">
        <f t="shared" si="2"/>
        <v>2158.0349999999999</v>
      </c>
      <c r="L44" s="20"/>
      <c r="M44" s="18"/>
    </row>
    <row r="45" spans="6:13" ht="15.75" x14ac:dyDescent="0.25">
      <c r="F45" s="10">
        <v>2018</v>
      </c>
      <c r="G45" s="11">
        <v>0.04</v>
      </c>
      <c r="H45" s="7">
        <v>1439</v>
      </c>
      <c r="I45" s="7">
        <v>546</v>
      </c>
      <c r="J45" s="7">
        <v>253</v>
      </c>
      <c r="K45" s="7">
        <f t="shared" si="2"/>
        <v>2238.04</v>
      </c>
      <c r="L45" s="20"/>
      <c r="M45" s="18"/>
    </row>
    <row r="46" spans="6:13" ht="15.75" x14ac:dyDescent="0.25">
      <c r="F46" s="10">
        <v>2019</v>
      </c>
      <c r="G46" s="11">
        <v>4.5999999999999999E-2</v>
      </c>
      <c r="H46" s="7">
        <v>1489</v>
      </c>
      <c r="I46" s="7">
        <v>566</v>
      </c>
      <c r="J46" s="7">
        <v>262</v>
      </c>
      <c r="K46" s="7">
        <f t="shared" si="2"/>
        <v>2317.0460000000003</v>
      </c>
      <c r="L46" s="20"/>
      <c r="M46" s="18"/>
    </row>
    <row r="47" spans="6:13" ht="15.75" x14ac:dyDescent="0.25">
      <c r="F47" s="10">
        <v>2020</v>
      </c>
      <c r="G47" s="11">
        <v>4.9000000000000002E-2</v>
      </c>
      <c r="H47" s="7">
        <v>1500</v>
      </c>
      <c r="I47" s="7">
        <v>574</v>
      </c>
      <c r="J47" s="7">
        <f>J46*(1+0.035)</f>
        <v>271.16999999999996</v>
      </c>
      <c r="K47" s="7">
        <f t="shared" si="2"/>
        <v>2345.2190000000001</v>
      </c>
      <c r="L47" s="21"/>
      <c r="M47" s="18"/>
    </row>
    <row r="48" spans="6:13" ht="15.75" x14ac:dyDescent="0.25">
      <c r="F48" s="50" t="s">
        <v>74</v>
      </c>
      <c r="G48" s="11">
        <v>5.6000000000000001E-2</v>
      </c>
      <c r="H48" s="7">
        <v>1549.8</v>
      </c>
      <c r="I48" s="7">
        <v>598.79999999999995</v>
      </c>
      <c r="J48" s="7">
        <v>249.6</v>
      </c>
      <c r="K48" s="7">
        <f t="shared" si="2"/>
        <v>2398.2559999999999</v>
      </c>
      <c r="L48" s="21"/>
      <c r="M48" s="18"/>
    </row>
    <row r="49" spans="6:13" ht="16.5" thickBot="1" x14ac:dyDescent="0.3">
      <c r="F49" s="50" t="s">
        <v>74</v>
      </c>
      <c r="G49" s="89">
        <v>6.2E-2</v>
      </c>
      <c r="H49" s="13" t="s">
        <v>70</v>
      </c>
      <c r="I49" s="13" t="s">
        <v>70</v>
      </c>
      <c r="J49" s="13" t="s">
        <v>70</v>
      </c>
      <c r="K49" s="90">
        <v>0</v>
      </c>
      <c r="L49" s="21"/>
      <c r="M49" s="18"/>
    </row>
    <row r="50" spans="6:13" ht="15.75" x14ac:dyDescent="0.25">
      <c r="F50" s="22" t="s">
        <v>73</v>
      </c>
      <c r="G50" s="22"/>
      <c r="H50" s="18"/>
      <c r="I50" s="18"/>
      <c r="J50" s="18"/>
      <c r="K50" s="18"/>
      <c r="L50" s="18"/>
      <c r="M50" s="18"/>
    </row>
    <row r="51" spans="6:13" ht="15.75" x14ac:dyDescent="0.25">
      <c r="F51" s="18"/>
      <c r="G51" s="18"/>
      <c r="H51" s="18"/>
      <c r="I51" s="18"/>
      <c r="J51" s="18"/>
      <c r="K51" s="18"/>
      <c r="L51" s="18"/>
      <c r="M51" s="18"/>
    </row>
    <row r="52" spans="6:13" ht="37.5" customHeight="1" x14ac:dyDescent="0.25">
      <c r="F52" s="66" t="s">
        <v>57</v>
      </c>
      <c r="G52" s="67"/>
      <c r="H52" s="67"/>
      <c r="I52" s="67"/>
      <c r="J52" s="68"/>
      <c r="K52" s="18"/>
      <c r="L52" s="18"/>
      <c r="M52" s="18"/>
    </row>
    <row r="53" spans="6:13" ht="20.25" customHeight="1" x14ac:dyDescent="0.25">
      <c r="F53" s="69" t="s">
        <v>60</v>
      </c>
      <c r="G53" s="69" t="s">
        <v>59</v>
      </c>
      <c r="H53" s="57" t="s">
        <v>21</v>
      </c>
      <c r="I53" s="69" t="s">
        <v>50</v>
      </c>
      <c r="J53" s="57" t="s">
        <v>21</v>
      </c>
      <c r="K53" s="18"/>
      <c r="L53" s="64"/>
      <c r="M53" s="64"/>
    </row>
    <row r="54" spans="6:13" ht="15" customHeight="1" x14ac:dyDescent="0.25">
      <c r="F54" s="69"/>
      <c r="G54" s="69"/>
      <c r="H54" s="57"/>
      <c r="I54" s="69"/>
      <c r="J54" s="57"/>
      <c r="K54" s="18"/>
      <c r="L54" s="23"/>
      <c r="M54" s="63"/>
    </row>
    <row r="55" spans="6:13" ht="15.75" x14ac:dyDescent="0.25">
      <c r="F55" s="69"/>
      <c r="G55" s="24" t="s">
        <v>20</v>
      </c>
      <c r="H55" s="57"/>
      <c r="I55" s="24" t="s">
        <v>20</v>
      </c>
      <c r="J55" s="57"/>
      <c r="K55" s="18"/>
      <c r="L55" s="25"/>
      <c r="M55" s="63"/>
    </row>
    <row r="56" spans="6:13" ht="26.25" customHeight="1" x14ac:dyDescent="0.25">
      <c r="F56" s="31" t="s">
        <v>52</v>
      </c>
      <c r="G56" s="14">
        <v>9862.6</v>
      </c>
      <c r="H56" s="14">
        <f>(G56/$G$61)*100</f>
        <v>47.929980415121662</v>
      </c>
      <c r="I56" s="14">
        <v>9296.4</v>
      </c>
      <c r="J56" s="14">
        <f t="shared" ref="J56:J61" si="4">(I56/$I$61)*100</f>
        <v>48.139690233179536</v>
      </c>
      <c r="K56" s="18"/>
      <c r="L56" s="23"/>
      <c r="M56" s="26"/>
    </row>
    <row r="57" spans="6:13" ht="26.25" customHeight="1" x14ac:dyDescent="0.25">
      <c r="F57" s="32" t="s">
        <v>22</v>
      </c>
      <c r="G57" s="15">
        <v>4370.1000000000004</v>
      </c>
      <c r="H57" s="15">
        <f>(G57/$G$61)*100</f>
        <v>21.237686554470748</v>
      </c>
      <c r="I57" s="15">
        <v>4048</v>
      </c>
      <c r="J57" s="15">
        <f t="shared" si="4"/>
        <v>20.961820281389652</v>
      </c>
      <c r="K57" s="18"/>
      <c r="L57" s="23"/>
      <c r="M57" s="26"/>
    </row>
    <row r="58" spans="6:13" ht="26.25" customHeight="1" x14ac:dyDescent="0.25">
      <c r="F58" s="32" t="s">
        <v>23</v>
      </c>
      <c r="G58" s="15">
        <v>3019.3</v>
      </c>
      <c r="H58" s="15">
        <f>(G58/$G$61)*100</f>
        <v>14.673107483561823</v>
      </c>
      <c r="I58" s="15">
        <v>2808.9</v>
      </c>
      <c r="J58" s="15">
        <f t="shared" si="4"/>
        <v>14.545369809386216</v>
      </c>
      <c r="K58" s="18"/>
      <c r="L58" s="23"/>
      <c r="M58" s="26"/>
    </row>
    <row r="59" spans="6:13" ht="26.25" customHeight="1" x14ac:dyDescent="0.25">
      <c r="F59" s="32" t="s">
        <v>24</v>
      </c>
      <c r="G59" s="15">
        <v>2916.9</v>
      </c>
      <c r="H59" s="15">
        <f>(G59/$G$61)*100</f>
        <v>14.175466902527567</v>
      </c>
      <c r="I59" s="15">
        <v>2769.4</v>
      </c>
      <c r="J59" s="15">
        <f t="shared" si="4"/>
        <v>14.340826355553485</v>
      </c>
      <c r="K59" s="18"/>
      <c r="L59" s="23"/>
      <c r="M59" s="26"/>
    </row>
    <row r="60" spans="6:13" ht="26.25" customHeight="1" x14ac:dyDescent="0.25">
      <c r="F60" s="32" t="s">
        <v>25</v>
      </c>
      <c r="G60" s="15">
        <v>408.2</v>
      </c>
      <c r="H60" s="15">
        <f>(G60/$G$61)*100</f>
        <v>1.9837586443181983</v>
      </c>
      <c r="I60" s="15">
        <v>388.6</v>
      </c>
      <c r="J60" s="15">
        <f t="shared" si="4"/>
        <v>2.0122933204911115</v>
      </c>
      <c r="K60" s="18"/>
      <c r="L60" s="23"/>
      <c r="M60" s="26"/>
    </row>
    <row r="61" spans="6:13" ht="26.25" customHeight="1" x14ac:dyDescent="0.25">
      <c r="F61" s="33" t="s">
        <v>13</v>
      </c>
      <c r="G61" s="16">
        <f>SUM(G56:G60)</f>
        <v>20577.100000000002</v>
      </c>
      <c r="H61" s="17">
        <f>SUM(H56:H60)</f>
        <v>99.999999999999986</v>
      </c>
      <c r="I61" s="16">
        <f>SUM(I56:I60)</f>
        <v>19311.3</v>
      </c>
      <c r="J61" s="17">
        <f t="shared" si="4"/>
        <v>100</v>
      </c>
      <c r="K61" s="18"/>
      <c r="L61" s="23"/>
      <c r="M61" s="23"/>
    </row>
    <row r="62" spans="6:13" ht="19.5" customHeight="1" x14ac:dyDescent="0.25">
      <c r="F62" s="60" t="s">
        <v>76</v>
      </c>
      <c r="G62" s="61"/>
      <c r="H62" s="61"/>
      <c r="I62" s="61"/>
      <c r="J62" s="62"/>
      <c r="K62" s="18"/>
      <c r="L62" s="18"/>
      <c r="M62" s="18"/>
    </row>
  </sheetData>
  <mergeCells count="24">
    <mergeCell ref="F62:J62"/>
    <mergeCell ref="M54:M55"/>
    <mergeCell ref="L53:M53"/>
    <mergeCell ref="H29:H30"/>
    <mergeCell ref="I29:I30"/>
    <mergeCell ref="J29:J30"/>
    <mergeCell ref="K29:K30"/>
    <mergeCell ref="L29:L30"/>
    <mergeCell ref="F52:J52"/>
    <mergeCell ref="F53:F55"/>
    <mergeCell ref="H53:H55"/>
    <mergeCell ref="J53:J55"/>
    <mergeCell ref="G53:G54"/>
    <mergeCell ref="I53:I54"/>
    <mergeCell ref="F28:L28"/>
    <mergeCell ref="F29:F30"/>
    <mergeCell ref="G29:G30"/>
    <mergeCell ref="G26:I26"/>
    <mergeCell ref="F4:J4"/>
    <mergeCell ref="F5:F6"/>
    <mergeCell ref="G5:G6"/>
    <mergeCell ref="H5:H6"/>
    <mergeCell ref="I5:I6"/>
    <mergeCell ref="J5:J6"/>
  </mergeCells>
  <pageMargins left="0.7" right="0.7" top="0.75" bottom="0.75" header="0.3" footer="0.3"/>
  <pageSetup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3:P29"/>
  <sheetViews>
    <sheetView rightToLeft="1" view="pageBreakPreview" topLeftCell="B1" zoomScaleNormal="100" zoomScaleSheetLayoutView="100" workbookViewId="0">
      <selection activeCell="I6" sqref="I6:J6"/>
    </sheetView>
  </sheetViews>
  <sheetFormatPr defaultRowHeight="15" x14ac:dyDescent="0.25"/>
  <cols>
    <col min="9" max="9" width="21.42578125" customWidth="1"/>
    <col min="10" max="10" width="32.85546875" customWidth="1"/>
    <col min="11" max="12" width="15.42578125" customWidth="1"/>
  </cols>
  <sheetData>
    <row r="3" spans="9:16" ht="31.5" customHeight="1" x14ac:dyDescent="0.25">
      <c r="I3" s="66" t="s">
        <v>58</v>
      </c>
      <c r="J3" s="67"/>
      <c r="K3" s="67"/>
      <c r="L3" s="68"/>
    </row>
    <row r="4" spans="9:16" ht="27.75" customHeight="1" x14ac:dyDescent="0.25">
      <c r="I4" s="74"/>
      <c r="J4" s="75"/>
      <c r="K4" s="24" t="s">
        <v>59</v>
      </c>
      <c r="L4" s="24" t="s">
        <v>50</v>
      </c>
    </row>
    <row r="5" spans="9:16" ht="23.25" customHeight="1" x14ac:dyDescent="0.25">
      <c r="I5" s="72" t="s">
        <v>0</v>
      </c>
      <c r="J5" s="73"/>
      <c r="K5" s="8">
        <f>K6+K16</f>
        <v>23654.000000000004</v>
      </c>
      <c r="L5" s="8">
        <f>L6+L16</f>
        <v>21924.2</v>
      </c>
    </row>
    <row r="6" spans="9:16" ht="23.25" customHeight="1" x14ac:dyDescent="0.25">
      <c r="I6" s="76" t="s">
        <v>10</v>
      </c>
      <c r="J6" s="77"/>
      <c r="K6" s="8">
        <f>SUM(K7:K15)</f>
        <v>22554.000000000004</v>
      </c>
      <c r="L6" s="8">
        <f>SUM(L7:L15)</f>
        <v>20954.2</v>
      </c>
    </row>
    <row r="7" spans="9:16" ht="23.25" customHeight="1" x14ac:dyDescent="0.25">
      <c r="I7" s="70" t="s">
        <v>26</v>
      </c>
      <c r="J7" s="71"/>
      <c r="K7" s="8">
        <v>1301.4000000000001</v>
      </c>
      <c r="L7" s="8">
        <v>327.8</v>
      </c>
      <c r="P7" s="3"/>
    </row>
    <row r="8" spans="9:16" ht="23.25" customHeight="1" x14ac:dyDescent="0.25">
      <c r="I8" s="70" t="s">
        <v>40</v>
      </c>
      <c r="J8" s="71"/>
      <c r="K8" s="8">
        <v>1127</v>
      </c>
      <c r="L8" s="8">
        <v>702</v>
      </c>
    </row>
    <row r="9" spans="9:16" ht="23.25" customHeight="1" x14ac:dyDescent="0.25">
      <c r="I9" s="70" t="s">
        <v>41</v>
      </c>
      <c r="J9" s="71"/>
      <c r="K9" s="8">
        <v>498.5</v>
      </c>
      <c r="L9" s="8">
        <v>490.2</v>
      </c>
    </row>
    <row r="10" spans="9:16" ht="23.25" customHeight="1" x14ac:dyDescent="0.25">
      <c r="I10" s="70" t="s">
        <v>42</v>
      </c>
      <c r="J10" s="71"/>
      <c r="K10" s="8">
        <v>13947.7</v>
      </c>
      <c r="L10" s="8">
        <v>14277.6</v>
      </c>
    </row>
    <row r="11" spans="9:16" ht="23.25" customHeight="1" x14ac:dyDescent="0.25">
      <c r="I11" s="70" t="s">
        <v>43</v>
      </c>
      <c r="J11" s="71"/>
      <c r="K11" s="8">
        <v>1783.9</v>
      </c>
      <c r="L11" s="8">
        <v>1628.1</v>
      </c>
    </row>
    <row r="12" spans="9:16" ht="23.25" customHeight="1" x14ac:dyDescent="0.25">
      <c r="I12" s="70" t="s">
        <v>27</v>
      </c>
      <c r="J12" s="71"/>
      <c r="K12" s="8">
        <v>19.100000000000001</v>
      </c>
      <c r="L12" s="8">
        <v>18.3</v>
      </c>
    </row>
    <row r="13" spans="9:16" ht="23.25" customHeight="1" x14ac:dyDescent="0.25">
      <c r="I13" s="70" t="s">
        <v>1</v>
      </c>
      <c r="J13" s="71"/>
      <c r="K13" s="8">
        <v>3.5</v>
      </c>
      <c r="L13" s="8">
        <v>3.5</v>
      </c>
    </row>
    <row r="14" spans="9:16" ht="23.25" customHeight="1" x14ac:dyDescent="0.25">
      <c r="I14" s="83" t="s">
        <v>12</v>
      </c>
      <c r="J14" s="34" t="s">
        <v>28</v>
      </c>
      <c r="K14" s="8">
        <v>2267.6999999999998</v>
      </c>
      <c r="L14" s="8">
        <v>2206.6999999999998</v>
      </c>
    </row>
    <row r="15" spans="9:16" ht="23.25" customHeight="1" x14ac:dyDescent="0.25">
      <c r="I15" s="83"/>
      <c r="J15" s="34" t="s">
        <v>54</v>
      </c>
      <c r="K15" s="8">
        <v>1605.2</v>
      </c>
      <c r="L15" s="8">
        <v>1300</v>
      </c>
      <c r="N15" s="3"/>
    </row>
    <row r="16" spans="9:16" ht="23.25" customHeight="1" x14ac:dyDescent="0.25">
      <c r="I16" s="76" t="s">
        <v>44</v>
      </c>
      <c r="J16" s="77"/>
      <c r="K16" s="8">
        <v>1100</v>
      </c>
      <c r="L16" s="8">
        <v>970</v>
      </c>
    </row>
    <row r="17" spans="9:12" ht="19.5" customHeight="1" x14ac:dyDescent="0.25">
      <c r="I17" s="4" t="s">
        <v>72</v>
      </c>
      <c r="J17" s="4" t="s">
        <v>31</v>
      </c>
      <c r="K17" s="35"/>
      <c r="L17" s="36"/>
    </row>
    <row r="18" spans="9:12" ht="33" customHeight="1" x14ac:dyDescent="0.25">
      <c r="I18" s="78"/>
      <c r="J18" s="79"/>
      <c r="K18" s="79"/>
      <c r="L18" s="80"/>
    </row>
    <row r="19" spans="9:12" ht="27" customHeight="1" x14ac:dyDescent="0.25">
      <c r="I19" s="74"/>
      <c r="J19" s="75"/>
      <c r="K19" s="24" t="str">
        <f>K4</f>
        <v>*2022</v>
      </c>
      <c r="L19" s="24" t="str">
        <f>L4</f>
        <v>*2021</v>
      </c>
    </row>
    <row r="20" spans="9:12" ht="26.25" customHeight="1" x14ac:dyDescent="0.25">
      <c r="I20" s="84" t="s">
        <v>2</v>
      </c>
      <c r="J20" s="85"/>
      <c r="K20" s="7">
        <v>20577</v>
      </c>
      <c r="L20" s="7">
        <v>19311</v>
      </c>
    </row>
    <row r="21" spans="9:12" ht="26.25" customHeight="1" x14ac:dyDescent="0.25">
      <c r="I21" s="70" t="s">
        <v>3</v>
      </c>
      <c r="J21" s="71"/>
      <c r="K21" s="9">
        <v>13.3</v>
      </c>
      <c r="L21" s="9">
        <v>13</v>
      </c>
    </row>
    <row r="22" spans="9:12" ht="26.25" customHeight="1" x14ac:dyDescent="0.25">
      <c r="I22" s="70" t="s">
        <v>9</v>
      </c>
      <c r="J22" s="71"/>
      <c r="K22" s="8">
        <v>3311.9</v>
      </c>
      <c r="L22" s="8">
        <v>3136.4</v>
      </c>
    </row>
    <row r="23" spans="9:12" ht="26.25" customHeight="1" x14ac:dyDescent="0.25">
      <c r="I23" s="70" t="s">
        <v>29</v>
      </c>
      <c r="J23" s="71"/>
      <c r="K23" s="7">
        <f>K20/11.3</f>
        <v>1820.9734513274336</v>
      </c>
      <c r="L23" s="7">
        <f>L20/11.06</f>
        <v>1746.0216998191681</v>
      </c>
    </row>
    <row r="24" spans="9:12" ht="26.25" customHeight="1" x14ac:dyDescent="0.25">
      <c r="I24" s="70" t="s">
        <v>4</v>
      </c>
      <c r="J24" s="71"/>
      <c r="K24" s="7" t="s">
        <v>70</v>
      </c>
      <c r="L24" s="7">
        <v>2430</v>
      </c>
    </row>
    <row r="25" spans="9:12" ht="26.25" customHeight="1" x14ac:dyDescent="0.25">
      <c r="I25" s="70" t="s">
        <v>5</v>
      </c>
      <c r="J25" s="71"/>
      <c r="K25" s="8">
        <v>99.9</v>
      </c>
      <c r="L25" s="8">
        <v>99.9</v>
      </c>
    </row>
    <row r="26" spans="9:12" ht="26.25" customHeight="1" x14ac:dyDescent="0.25">
      <c r="I26" s="70" t="s">
        <v>6</v>
      </c>
      <c r="J26" s="71"/>
      <c r="K26" s="7">
        <f>1906+17+3894+62</f>
        <v>5879</v>
      </c>
      <c r="L26" s="7">
        <f>1906+17+3889+62</f>
        <v>5874</v>
      </c>
    </row>
    <row r="27" spans="9:12" ht="26.25" customHeight="1" x14ac:dyDescent="0.25">
      <c r="I27" s="70" t="s">
        <v>7</v>
      </c>
      <c r="J27" s="71"/>
      <c r="K27" s="7">
        <v>7690</v>
      </c>
      <c r="L27" s="7">
        <v>7740</v>
      </c>
    </row>
    <row r="28" spans="9:12" ht="26.25" customHeight="1" x14ac:dyDescent="0.25">
      <c r="I28" s="81" t="s">
        <v>8</v>
      </c>
      <c r="J28" s="82"/>
      <c r="K28" s="51">
        <f>((K7+K8+K9+K10+K11+K12+K14)*1000)/K27</f>
        <v>2723.7061118335505</v>
      </c>
      <c r="L28" s="51">
        <f>((L7+L8+L9+L10+L11+L12+L14)*1000)/L27</f>
        <v>2538.8501291989664</v>
      </c>
    </row>
    <row r="29" spans="9:12" x14ac:dyDescent="0.25">
      <c r="I29" s="5" t="s">
        <v>71</v>
      </c>
      <c r="J29" s="6"/>
      <c r="K29" s="6"/>
      <c r="L29" s="6"/>
    </row>
  </sheetData>
  <mergeCells count="24">
    <mergeCell ref="I3:L3"/>
    <mergeCell ref="I25:J25"/>
    <mergeCell ref="I26:J26"/>
    <mergeCell ref="I27:J27"/>
    <mergeCell ref="I28:J28"/>
    <mergeCell ref="I7:J7"/>
    <mergeCell ref="I8:J8"/>
    <mergeCell ref="I9:J9"/>
    <mergeCell ref="I10:J10"/>
    <mergeCell ref="I11:J11"/>
    <mergeCell ref="I12:J12"/>
    <mergeCell ref="I14:I15"/>
    <mergeCell ref="I20:J20"/>
    <mergeCell ref="I21:J21"/>
    <mergeCell ref="I22:J22"/>
    <mergeCell ref="I23:J23"/>
    <mergeCell ref="I24:J24"/>
    <mergeCell ref="I5:J5"/>
    <mergeCell ref="I4:J4"/>
    <mergeCell ref="I19:J19"/>
    <mergeCell ref="I13:J13"/>
    <mergeCell ref="I16:J16"/>
    <mergeCell ref="I6:J6"/>
    <mergeCell ref="I18:L18"/>
  </mergeCells>
  <pageMargins left="0.7" right="0.7" top="0.75" bottom="0.75" header="0.3" footer="0.3"/>
  <pageSetup scale="9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Q27"/>
  <sheetViews>
    <sheetView rightToLeft="1" view="pageBreakPreview" topLeftCell="A14" zoomScaleNormal="100" zoomScaleSheetLayoutView="100" workbookViewId="0">
      <selection activeCell="J21" sqref="J21"/>
    </sheetView>
  </sheetViews>
  <sheetFormatPr defaultRowHeight="15" x14ac:dyDescent="0.25"/>
  <cols>
    <col min="1" max="1" width="5.85546875" customWidth="1"/>
    <col min="2" max="2" width="10.28515625" customWidth="1"/>
    <col min="3" max="16" width="12.140625" customWidth="1"/>
    <col min="17" max="17" width="8.7109375" customWidth="1"/>
  </cols>
  <sheetData>
    <row r="5" spans="2:17" ht="25.5" customHeight="1" x14ac:dyDescent="0.25">
      <c r="B5" s="86" t="s">
        <v>63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2:17" ht="42.75" customHeight="1" x14ac:dyDescent="0.25">
      <c r="B6" s="47"/>
      <c r="C6" s="47" t="s">
        <v>53</v>
      </c>
      <c r="D6" s="47" t="s">
        <v>64</v>
      </c>
      <c r="E6" s="47" t="s">
        <v>61</v>
      </c>
      <c r="F6" s="47" t="s">
        <v>33</v>
      </c>
      <c r="G6" s="47" t="s">
        <v>39</v>
      </c>
      <c r="H6" s="47" t="s">
        <v>34</v>
      </c>
      <c r="I6" s="47" t="s">
        <v>35</v>
      </c>
      <c r="J6" s="47" t="s">
        <v>36</v>
      </c>
      <c r="K6" s="47" t="s">
        <v>38</v>
      </c>
      <c r="L6" s="47" t="s">
        <v>55</v>
      </c>
      <c r="M6" s="47" t="s">
        <v>45</v>
      </c>
      <c r="N6" s="47" t="s">
        <v>46</v>
      </c>
      <c r="O6" s="47" t="s">
        <v>37</v>
      </c>
      <c r="P6" s="47" t="s">
        <v>13</v>
      </c>
      <c r="Q6" s="47" t="s">
        <v>65</v>
      </c>
    </row>
    <row r="7" spans="2:17" ht="15.75" hidden="1" x14ac:dyDescent="0.25">
      <c r="B7" s="44">
        <v>2005</v>
      </c>
      <c r="C7" s="45">
        <v>1674</v>
      </c>
      <c r="D7" s="45">
        <v>516</v>
      </c>
      <c r="E7" s="45">
        <v>30</v>
      </c>
      <c r="F7" s="45" t="s">
        <v>30</v>
      </c>
      <c r="G7" s="45">
        <v>9086</v>
      </c>
      <c r="H7" s="45" t="s">
        <v>30</v>
      </c>
      <c r="I7" s="45"/>
      <c r="J7" s="45"/>
      <c r="K7" s="45"/>
      <c r="L7" s="45"/>
      <c r="M7" s="45"/>
      <c r="N7" s="45"/>
      <c r="O7" s="45">
        <v>22</v>
      </c>
      <c r="P7" s="45">
        <f>SUM(D7:O7)</f>
        <v>9654</v>
      </c>
      <c r="Q7" s="46">
        <v>7.7</v>
      </c>
    </row>
    <row r="8" spans="2:17" ht="27" customHeight="1" x14ac:dyDescent="0.25">
      <c r="B8" s="37">
        <v>2006</v>
      </c>
      <c r="C8" s="38">
        <v>1817</v>
      </c>
      <c r="D8" s="39">
        <v>474</v>
      </c>
      <c r="E8" s="39">
        <v>1660</v>
      </c>
      <c r="F8" s="39" t="s">
        <v>30</v>
      </c>
      <c r="G8" s="39">
        <v>8966</v>
      </c>
      <c r="H8" s="39" t="s">
        <v>30</v>
      </c>
      <c r="I8" s="39" t="s">
        <v>30</v>
      </c>
      <c r="J8" s="39" t="s">
        <v>30</v>
      </c>
      <c r="K8" s="39" t="s">
        <v>30</v>
      </c>
      <c r="L8" s="39" t="s">
        <v>30</v>
      </c>
      <c r="M8" s="39"/>
      <c r="N8" s="39" t="s">
        <v>30</v>
      </c>
      <c r="O8" s="39">
        <v>20</v>
      </c>
      <c r="P8" s="39">
        <f t="shared" ref="P8:P24" si="0">SUM(D8:O8)</f>
        <v>11120</v>
      </c>
      <c r="Q8" s="40">
        <f>((P8/P7)-1)*100</f>
        <v>15.185415371866572</v>
      </c>
    </row>
    <row r="9" spans="2:17" ht="27" customHeight="1" x14ac:dyDescent="0.25">
      <c r="B9" s="37">
        <v>2007</v>
      </c>
      <c r="C9" s="38">
        <v>2075</v>
      </c>
      <c r="D9" s="39">
        <v>393</v>
      </c>
      <c r="E9" s="39">
        <v>2733</v>
      </c>
      <c r="F9" s="39" t="s">
        <v>30</v>
      </c>
      <c r="G9" s="39">
        <v>9852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/>
      <c r="N9" s="39" t="s">
        <v>30</v>
      </c>
      <c r="O9" s="39">
        <v>23</v>
      </c>
      <c r="P9" s="39">
        <f t="shared" si="0"/>
        <v>13001</v>
      </c>
      <c r="Q9" s="40">
        <f>((P9/P8)-1)*100</f>
        <v>16.915467625899282</v>
      </c>
    </row>
    <row r="10" spans="2:17" ht="27" customHeight="1" x14ac:dyDescent="0.25">
      <c r="B10" s="37">
        <v>2008</v>
      </c>
      <c r="C10" s="38">
        <v>2171</v>
      </c>
      <c r="D10" s="39">
        <v>331</v>
      </c>
      <c r="E10" s="39">
        <v>3736</v>
      </c>
      <c r="F10" s="39">
        <v>896</v>
      </c>
      <c r="G10" s="39">
        <v>8851</v>
      </c>
      <c r="H10" s="39" t="s">
        <v>30</v>
      </c>
      <c r="I10" s="39" t="s">
        <v>30</v>
      </c>
      <c r="J10" s="39" t="s">
        <v>30</v>
      </c>
      <c r="K10" s="39" t="s">
        <v>30</v>
      </c>
      <c r="L10" s="39" t="s">
        <v>30</v>
      </c>
      <c r="M10" s="39"/>
      <c r="N10" s="39" t="s">
        <v>30</v>
      </c>
      <c r="O10" s="39">
        <v>24</v>
      </c>
      <c r="P10" s="39">
        <f t="shared" si="0"/>
        <v>13838</v>
      </c>
      <c r="Q10" s="40">
        <f t="shared" ref="Q10:Q18" si="1">((P10/P9)-1)*100</f>
        <v>6.4379663102838158</v>
      </c>
    </row>
    <row r="11" spans="2:17" ht="27" customHeight="1" x14ac:dyDescent="0.25">
      <c r="B11" s="37">
        <v>2009</v>
      </c>
      <c r="C11" s="38">
        <v>2228</v>
      </c>
      <c r="D11" s="39">
        <v>263</v>
      </c>
      <c r="E11" s="39">
        <v>3629</v>
      </c>
      <c r="F11" s="39">
        <v>2350</v>
      </c>
      <c r="G11" s="39">
        <v>8009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/>
      <c r="N11" s="39" t="s">
        <v>30</v>
      </c>
      <c r="O11" s="39">
        <v>21</v>
      </c>
      <c r="P11" s="39">
        <f t="shared" si="0"/>
        <v>14272</v>
      </c>
      <c r="Q11" s="40">
        <f t="shared" si="1"/>
        <v>3.1362913715854868</v>
      </c>
    </row>
    <row r="12" spans="2:17" ht="27" customHeight="1" x14ac:dyDescent="0.25">
      <c r="B12" s="37">
        <v>2010</v>
      </c>
      <c r="C12" s="38">
        <v>2564</v>
      </c>
      <c r="D12" s="39">
        <v>291</v>
      </c>
      <c r="E12" s="39">
        <v>3467</v>
      </c>
      <c r="F12" s="39">
        <v>3287</v>
      </c>
      <c r="G12" s="39">
        <v>7655</v>
      </c>
      <c r="H12" s="39">
        <v>53</v>
      </c>
      <c r="I12" s="39" t="s">
        <v>30</v>
      </c>
      <c r="J12" s="39" t="s">
        <v>30</v>
      </c>
      <c r="K12" s="39" t="s">
        <v>30</v>
      </c>
      <c r="L12" s="39" t="s">
        <v>30</v>
      </c>
      <c r="M12" s="39"/>
      <c r="N12" s="39" t="s">
        <v>30</v>
      </c>
      <c r="O12" s="39">
        <v>24</v>
      </c>
      <c r="P12" s="39">
        <f t="shared" si="0"/>
        <v>14777</v>
      </c>
      <c r="Q12" s="40">
        <f t="shared" si="1"/>
        <v>3.5383968609865368</v>
      </c>
    </row>
    <row r="13" spans="2:17" ht="27" customHeight="1" x14ac:dyDescent="0.25">
      <c r="B13" s="37">
        <v>2011</v>
      </c>
      <c r="C13" s="38">
        <v>2680</v>
      </c>
      <c r="D13" s="39">
        <v>257</v>
      </c>
      <c r="E13" s="39">
        <v>3597</v>
      </c>
      <c r="F13" s="39">
        <v>2267</v>
      </c>
      <c r="G13" s="39">
        <v>8051</v>
      </c>
      <c r="H13" s="39">
        <v>454</v>
      </c>
      <c r="I13" s="39" t="s">
        <v>30</v>
      </c>
      <c r="J13" s="39" t="s">
        <v>30</v>
      </c>
      <c r="K13" s="39" t="s">
        <v>30</v>
      </c>
      <c r="L13" s="39" t="s">
        <v>30</v>
      </c>
      <c r="M13" s="39"/>
      <c r="N13" s="39" t="s">
        <v>30</v>
      </c>
      <c r="O13" s="39">
        <v>21</v>
      </c>
      <c r="P13" s="39">
        <f t="shared" si="0"/>
        <v>14647</v>
      </c>
      <c r="Q13" s="40">
        <f t="shared" si="1"/>
        <v>-0.87974555051769654</v>
      </c>
    </row>
    <row r="14" spans="2:17" ht="27" customHeight="1" x14ac:dyDescent="0.25">
      <c r="B14" s="37">
        <v>2012</v>
      </c>
      <c r="C14" s="38">
        <v>2790</v>
      </c>
      <c r="D14" s="39">
        <v>241</v>
      </c>
      <c r="E14" s="39">
        <v>4595</v>
      </c>
      <c r="F14" s="39">
        <v>1596</v>
      </c>
      <c r="G14" s="39">
        <v>7789</v>
      </c>
      <c r="H14" s="39">
        <v>2353</v>
      </c>
      <c r="I14" s="39" t="s">
        <v>30</v>
      </c>
      <c r="J14" s="39" t="s">
        <v>30</v>
      </c>
      <c r="K14" s="39" t="s">
        <v>30</v>
      </c>
      <c r="L14" s="39" t="s">
        <v>30</v>
      </c>
      <c r="M14" s="39"/>
      <c r="N14" s="39" t="s">
        <v>30</v>
      </c>
      <c r="O14" s="39">
        <v>22</v>
      </c>
      <c r="P14" s="39">
        <f t="shared" si="0"/>
        <v>16596</v>
      </c>
      <c r="Q14" s="40">
        <f t="shared" si="1"/>
        <v>13.306479142486527</v>
      </c>
    </row>
    <row r="15" spans="2:17" ht="27" customHeight="1" x14ac:dyDescent="0.25">
      <c r="B15" s="37">
        <v>2013</v>
      </c>
      <c r="C15" s="38">
        <v>2995</v>
      </c>
      <c r="D15" s="39">
        <v>286</v>
      </c>
      <c r="E15" s="39">
        <v>4499</v>
      </c>
      <c r="F15" s="39">
        <v>2640</v>
      </c>
      <c r="G15" s="39">
        <v>7381</v>
      </c>
      <c r="H15" s="39">
        <v>2437</v>
      </c>
      <c r="I15" s="39" t="s">
        <v>30</v>
      </c>
      <c r="J15" s="39" t="s">
        <v>30</v>
      </c>
      <c r="K15" s="39" t="s">
        <v>30</v>
      </c>
      <c r="L15" s="39" t="s">
        <v>30</v>
      </c>
      <c r="M15" s="39"/>
      <c r="N15" s="39" t="s">
        <v>30</v>
      </c>
      <c r="O15" s="39">
        <v>19</v>
      </c>
      <c r="P15" s="39">
        <f t="shared" si="0"/>
        <v>17262</v>
      </c>
      <c r="Q15" s="40">
        <f t="shared" si="1"/>
        <v>4.0130151843817741</v>
      </c>
    </row>
    <row r="16" spans="2:17" ht="27" customHeight="1" x14ac:dyDescent="0.25">
      <c r="B16" s="37">
        <v>2014</v>
      </c>
      <c r="C16" s="38">
        <v>2930</v>
      </c>
      <c r="D16" s="39">
        <v>383</v>
      </c>
      <c r="E16" s="39">
        <v>4521</v>
      </c>
      <c r="F16" s="39">
        <v>1988</v>
      </c>
      <c r="G16" s="39">
        <v>7964</v>
      </c>
      <c r="H16" s="39">
        <v>1520</v>
      </c>
      <c r="I16" s="39">
        <v>1140</v>
      </c>
      <c r="J16" s="39">
        <v>730</v>
      </c>
      <c r="K16" s="39" t="s">
        <v>30</v>
      </c>
      <c r="L16" s="39" t="s">
        <v>30</v>
      </c>
      <c r="M16" s="39"/>
      <c r="N16" s="39" t="s">
        <v>30</v>
      </c>
      <c r="O16" s="39">
        <f>17+3.5</f>
        <v>20.5</v>
      </c>
      <c r="P16" s="39">
        <f t="shared" si="0"/>
        <v>18266.5</v>
      </c>
      <c r="Q16" s="40">
        <f t="shared" si="1"/>
        <v>5.8191403081913951</v>
      </c>
    </row>
    <row r="17" spans="2:17" ht="27" customHeight="1" x14ac:dyDescent="0.25">
      <c r="B17" s="37">
        <v>2015</v>
      </c>
      <c r="C17" s="38">
        <v>3330</v>
      </c>
      <c r="D17" s="39">
        <v>472.3</v>
      </c>
      <c r="E17" s="39">
        <v>5386.9</v>
      </c>
      <c r="F17" s="39">
        <v>1825.9</v>
      </c>
      <c r="G17" s="39">
        <v>6382.6</v>
      </c>
      <c r="H17" s="39">
        <v>2274.3000000000002</v>
      </c>
      <c r="I17" s="39">
        <v>1401</v>
      </c>
      <c r="J17" s="39">
        <v>1122</v>
      </c>
      <c r="K17" s="39" t="s">
        <v>30</v>
      </c>
      <c r="L17" s="39" t="s">
        <v>30</v>
      </c>
      <c r="M17" s="39">
        <v>121</v>
      </c>
      <c r="N17" s="39">
        <v>2</v>
      </c>
      <c r="O17" s="39">
        <f>16.9+4</f>
        <v>20.9</v>
      </c>
      <c r="P17" s="39">
        <f t="shared" si="0"/>
        <v>19008.900000000001</v>
      </c>
      <c r="Q17" s="40">
        <f t="shared" si="1"/>
        <v>4.0642706594038236</v>
      </c>
    </row>
    <row r="18" spans="2:17" ht="27" customHeight="1" x14ac:dyDescent="0.25">
      <c r="B18" s="37">
        <v>2016</v>
      </c>
      <c r="C18" s="38">
        <v>3250</v>
      </c>
      <c r="D18" s="39">
        <v>558.6</v>
      </c>
      <c r="E18" s="39">
        <v>7194.4</v>
      </c>
      <c r="F18" s="39">
        <v>3163</v>
      </c>
      <c r="G18" s="39">
        <v>4260.3999999999996</v>
      </c>
      <c r="H18" s="39">
        <v>2880.6</v>
      </c>
      <c r="I18" s="39">
        <v>263</v>
      </c>
      <c r="J18" s="39">
        <v>509</v>
      </c>
      <c r="K18" s="39" t="s">
        <v>30</v>
      </c>
      <c r="L18" s="39" t="s">
        <v>30</v>
      </c>
      <c r="M18" s="39">
        <v>391</v>
      </c>
      <c r="N18" s="39">
        <f>268+154</f>
        <v>422</v>
      </c>
      <c r="O18" s="39">
        <f>18.7+4.1</f>
        <v>22.799999999999997</v>
      </c>
      <c r="P18" s="39">
        <f t="shared" si="0"/>
        <v>19664.8</v>
      </c>
      <c r="Q18" s="40">
        <f t="shared" si="1"/>
        <v>3.4504889814770845</v>
      </c>
    </row>
    <row r="19" spans="2:17" ht="27" customHeight="1" x14ac:dyDescent="0.25">
      <c r="B19" s="37">
        <v>2017</v>
      </c>
      <c r="C19" s="38">
        <v>3320</v>
      </c>
      <c r="D19" s="39">
        <v>706.1</v>
      </c>
      <c r="E19" s="39">
        <v>7643.2</v>
      </c>
      <c r="F19" s="39">
        <v>2626.2</v>
      </c>
      <c r="G19" s="39">
        <v>4332.3</v>
      </c>
      <c r="H19" s="39">
        <v>3033.2</v>
      </c>
      <c r="I19" s="39">
        <v>288</v>
      </c>
      <c r="J19" s="39">
        <v>767</v>
      </c>
      <c r="K19" s="39" t="s">
        <v>30</v>
      </c>
      <c r="L19" s="39" t="s">
        <v>30</v>
      </c>
      <c r="M19" s="39">
        <v>448</v>
      </c>
      <c r="N19" s="39">
        <f>591+303</f>
        <v>894</v>
      </c>
      <c r="O19" s="39">
        <f>17+4.1</f>
        <v>21.1</v>
      </c>
      <c r="P19" s="39">
        <f t="shared" si="0"/>
        <v>20759.099999999999</v>
      </c>
      <c r="Q19" s="40">
        <f>((P19/P18)-1)*100</f>
        <v>5.5647654692648763</v>
      </c>
    </row>
    <row r="20" spans="2:17" ht="27" customHeight="1" x14ac:dyDescent="0.25">
      <c r="B20" s="37">
        <v>2018</v>
      </c>
      <c r="C20" s="38">
        <v>3205</v>
      </c>
      <c r="D20" s="39">
        <v>748.4</v>
      </c>
      <c r="E20" s="39">
        <v>7710.2</v>
      </c>
      <c r="F20" s="39">
        <v>2794.9</v>
      </c>
      <c r="G20" s="39">
        <v>1833.6</v>
      </c>
      <c r="H20" s="39">
        <v>2754.5</v>
      </c>
      <c r="I20" s="39">
        <v>499.3</v>
      </c>
      <c r="J20" s="39">
        <v>764.5</v>
      </c>
      <c r="K20" s="39">
        <v>1218.4000000000001</v>
      </c>
      <c r="L20" s="39" t="s">
        <v>30</v>
      </c>
      <c r="M20" s="39">
        <v>719.8</v>
      </c>
      <c r="N20" s="39">
        <f>853.3+561.6</f>
        <v>1414.9</v>
      </c>
      <c r="O20" s="39">
        <f>14.1+3.4</f>
        <v>17.5</v>
      </c>
      <c r="P20" s="39">
        <f t="shared" si="0"/>
        <v>20476.000000000004</v>
      </c>
      <c r="Q20" s="40">
        <f>((P20/P19)-1)*100</f>
        <v>-1.3637392757874567</v>
      </c>
    </row>
    <row r="21" spans="2:17" ht="27" customHeight="1" x14ac:dyDescent="0.25">
      <c r="B21" s="37">
        <v>2019</v>
      </c>
      <c r="C21" s="38">
        <v>3380</v>
      </c>
      <c r="D21" s="39">
        <f>405.6+91.7+61.2+82.4+100+119+20</f>
        <v>879.9</v>
      </c>
      <c r="E21" s="39">
        <v>6608.1</v>
      </c>
      <c r="F21" s="39">
        <v>2892.5</v>
      </c>
      <c r="G21" s="39">
        <v>502.3</v>
      </c>
      <c r="H21" s="39">
        <v>2823.2</v>
      </c>
      <c r="I21" s="39">
        <v>397.5</v>
      </c>
      <c r="J21" s="39">
        <v>640.5</v>
      </c>
      <c r="K21" s="39">
        <v>3285.8</v>
      </c>
      <c r="L21" s="39" t="s">
        <v>30</v>
      </c>
      <c r="M21" s="39">
        <v>892.4</v>
      </c>
      <c r="N21" s="39">
        <f>1368.6+717.6</f>
        <v>2086.1999999999998</v>
      </c>
      <c r="O21" s="39">
        <f>18.4+3.5</f>
        <v>21.9</v>
      </c>
      <c r="P21" s="39">
        <f t="shared" si="0"/>
        <v>21030.300000000003</v>
      </c>
      <c r="Q21" s="40">
        <f>((P21/P20)-1)*100</f>
        <v>2.7070716936901773</v>
      </c>
    </row>
    <row r="22" spans="2:17" ht="27" customHeight="1" x14ac:dyDescent="0.25">
      <c r="B22" s="37">
        <v>2020</v>
      </c>
      <c r="C22" s="38">
        <v>3630</v>
      </c>
      <c r="D22" s="39">
        <v>900</v>
      </c>
      <c r="E22" s="39">
        <v>6510.6</v>
      </c>
      <c r="F22" s="39">
        <v>2654.4</v>
      </c>
      <c r="G22" s="39">
        <v>556.5</v>
      </c>
      <c r="H22" s="39">
        <v>2699.6</v>
      </c>
      <c r="I22" s="39">
        <v>304</v>
      </c>
      <c r="J22" s="39">
        <v>411.7</v>
      </c>
      <c r="K22" s="39">
        <v>2973.5</v>
      </c>
      <c r="L22" s="39" t="s">
        <v>30</v>
      </c>
      <c r="M22" s="39">
        <v>1406.9</v>
      </c>
      <c r="N22" s="39">
        <f>1678.8+1173.2</f>
        <v>2852</v>
      </c>
      <c r="O22" s="39">
        <f>18.3+3.5</f>
        <v>21.8</v>
      </c>
      <c r="P22" s="39">
        <f t="shared" si="0"/>
        <v>21291.000000000004</v>
      </c>
      <c r="Q22" s="40">
        <f>((P22/P21)-1)*100</f>
        <v>1.2396399480749221</v>
      </c>
    </row>
    <row r="23" spans="2:17" ht="27" customHeight="1" x14ac:dyDescent="0.25">
      <c r="B23" s="48" t="s">
        <v>51</v>
      </c>
      <c r="C23" s="38">
        <v>3770</v>
      </c>
      <c r="D23" s="39">
        <v>970</v>
      </c>
      <c r="E23" s="39">
        <v>6535.3</v>
      </c>
      <c r="F23" s="39">
        <v>2501.9</v>
      </c>
      <c r="G23" s="39">
        <v>827.8</v>
      </c>
      <c r="H23" s="39">
        <v>2348.1</v>
      </c>
      <c r="I23" s="39">
        <v>230</v>
      </c>
      <c r="J23" s="39">
        <v>472.4</v>
      </c>
      <c r="K23" s="39">
        <v>2695.4</v>
      </c>
      <c r="L23" s="39">
        <v>187.2</v>
      </c>
      <c r="M23" s="39">
        <v>1628.1</v>
      </c>
      <c r="N23" s="39">
        <f>2206.7+1300</f>
        <v>3506.7</v>
      </c>
      <c r="O23" s="39">
        <v>21.8</v>
      </c>
      <c r="P23" s="39">
        <f>SUM(D23:O23)</f>
        <v>21924.7</v>
      </c>
      <c r="Q23" s="40">
        <f>((P23/P22)-1)*100</f>
        <v>2.9763749941289497</v>
      </c>
    </row>
    <row r="24" spans="2:17" ht="27" customHeight="1" thickBot="1" x14ac:dyDescent="0.3">
      <c r="B24" s="48" t="s">
        <v>62</v>
      </c>
      <c r="C24" s="41">
        <v>4010</v>
      </c>
      <c r="D24" s="42">
        <v>1100</v>
      </c>
      <c r="E24" s="42">
        <v>6722.3</v>
      </c>
      <c r="F24" s="42">
        <v>2228.4</v>
      </c>
      <c r="G24" s="42">
        <v>652.4</v>
      </c>
      <c r="H24" s="42">
        <v>2180.8000000000002</v>
      </c>
      <c r="I24" s="42">
        <v>474.8</v>
      </c>
      <c r="J24" s="42">
        <v>652.20000000000005</v>
      </c>
      <c r="K24" s="42">
        <v>2950.4</v>
      </c>
      <c r="L24" s="42">
        <v>1013.3</v>
      </c>
      <c r="M24" s="42">
        <v>1783.9</v>
      </c>
      <c r="N24" s="42">
        <f>2267.7+1605.2</f>
        <v>3872.8999999999996</v>
      </c>
      <c r="O24" s="42">
        <f>19.1+3.5</f>
        <v>22.6</v>
      </c>
      <c r="P24" s="39">
        <f t="shared" si="0"/>
        <v>23654</v>
      </c>
      <c r="Q24" s="43">
        <f>((P24/P22)-1)*100</f>
        <v>11.098586257103914</v>
      </c>
    </row>
    <row r="25" spans="2:17" ht="15.75" customHeight="1" x14ac:dyDescent="0.25">
      <c r="B25" s="87" t="s">
        <v>47</v>
      </c>
      <c r="C25" s="87"/>
      <c r="D25" s="87"/>
      <c r="E25" s="87"/>
      <c r="F25" s="87"/>
      <c r="G25" s="87"/>
      <c r="H25" s="87"/>
      <c r="I25" s="49"/>
      <c r="J25" s="88" t="s">
        <v>75</v>
      </c>
      <c r="K25" s="88"/>
      <c r="L25" s="88"/>
      <c r="M25" s="88"/>
      <c r="N25" s="88"/>
      <c r="O25" s="88"/>
      <c r="P25" s="88"/>
      <c r="Q25" s="88"/>
    </row>
    <row r="26" spans="2:1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"/>
      <c r="Q26" s="2"/>
    </row>
    <row r="27" spans="2:17" x14ac:dyDescent="0.25">
      <c r="K27" s="3"/>
      <c r="L27" s="3"/>
    </row>
  </sheetData>
  <mergeCells count="3">
    <mergeCell ref="B5:Q5"/>
    <mergeCell ref="B25:H25"/>
    <mergeCell ref="J25:Q25"/>
  </mergeCells>
  <pageMargins left="0.7" right="0.7" top="0.75" bottom="0.75" header="0.3" footer="0.3"/>
  <pageSetup scale="64" fitToHeight="0" orientation="landscape" verticalDpi="0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Sheet2</vt:lpstr>
      <vt:lpstr>Sheet4</vt:lpstr>
      <vt:lpstr>Sheet1</vt:lpstr>
      <vt:lpstr>Sheet1!Print_Area</vt:lpstr>
      <vt:lpstr>Sheet2!Print_Area</vt:lpstr>
      <vt:lpstr>Sheet4!Print_Area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eothman</dc:creator>
  <cp:lastModifiedBy>Fedda Ananbeh</cp:lastModifiedBy>
  <cp:lastPrinted>2023-04-06T10:47:04Z</cp:lastPrinted>
  <dcterms:created xsi:type="dcterms:W3CDTF">2018-03-04T08:22:36Z</dcterms:created>
  <dcterms:modified xsi:type="dcterms:W3CDTF">2023-05-14T07:29:05Z</dcterms:modified>
</cp:coreProperties>
</file>